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Факторный анализ" sheetId="1" state="visible" r:id="rId1"/>
    <sheet name="Месяц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п.п.&quot;"/>
  </numFmts>
  <fonts count="5">
    <font>
      <name val="Calibri"/>
      <family val="2"/>
      <color theme="1"/>
      <sz val="11"/>
      <scheme val="minor"/>
    </font>
    <font>
      <b val="1"/>
    </font>
    <font>
      <color rgb="00777777"/>
      <sz val="10"/>
    </font>
    <font>
      <b val="1"/>
      <sz val="13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E6F1FB"/>
      </patternFill>
    </fill>
    <fill>
      <patternFill patternType="solid">
        <fgColor rgb="00FFF7D6"/>
      </patternFill>
    </fill>
    <fill>
      <patternFill patternType="solid">
        <fgColor rgb="00DCEB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3" fontId="0" fillId="0" borderId="0" pivotButton="0" quotePrefix="0" xfId="0"/>
    <xf numFmtId="3" fontId="2" fillId="0" borderId="0" pivotButton="0" quotePrefix="0" xfId="0"/>
    <xf numFmtId="10" fontId="2" fillId="0" borderId="0" pivotButton="0" quotePrefix="0" xfId="0"/>
    <xf numFmtId="164" fontId="4" fillId="0" borderId="0" pivotButton="0" quotePrefix="0" xfId="0"/>
    <xf numFmtId="0" fontId="0" fillId="4" borderId="0" pivotButton="0" quotePrefix="0" xfId="0"/>
    <xf numFmtId="3" fontId="0" fillId="4" borderId="0" pivotButton="0" quotePrefix="0" xfId="0"/>
    <xf numFmtId="3" fontId="2" fillId="4" borderId="0" pivotButton="0" quotePrefix="0" xfId="0"/>
    <xf numFmtId="10" fontId="2" fillId="4" borderId="0" pivotButton="0" quotePrefix="0" xfId="0"/>
    <xf numFmtId="164" fontId="4" fillId="4" borderId="0" pivotButton="0" quotePrefix="0" xfId="0"/>
    <xf numFmtId="3" fontId="1" fillId="0" borderId="0" pivotButton="0" quotePrefix="0" xfId="0"/>
    <xf numFmtId="3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Мост прибыли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'Факторный анализ'!M19</f>
            </strRef>
          </tx>
          <spPr>
            <a:noFill/>
            <a:ln>
              <a:prstDash val="solid"/>
            </a:ln>
          </spPr>
          <cat>
            <numRef>
              <f>'Факторный анализ'!$L$20:$L$33</f>
            </numRef>
          </cat>
          <val>
            <numRef>
              <f>'Факторный анализ'!$M$20:$M$33</f>
            </numRef>
          </val>
        </ser>
        <ser>
          <idx val="1"/>
          <order val="1"/>
          <tx>
            <strRef>
              <f>'Факторный анализ'!N19</f>
            </strRef>
          </tx>
          <spPr>
            <a:solidFill>
              <a:srgbClr val="639922"/>
            </a:solidFill>
            <a:ln>
              <a:prstDash val="solid"/>
            </a:ln>
          </spPr>
          <cat>
            <numRef>
              <f>'Факторный анализ'!$L$20:$L$33</f>
            </numRef>
          </cat>
          <val>
            <numRef>
              <f>'Факторный анализ'!$N$20:$N$33</f>
            </numRef>
          </val>
        </ser>
        <ser>
          <idx val="2"/>
          <order val="2"/>
          <tx>
            <strRef>
              <f>'Факторный анализ'!O19</f>
            </strRef>
          </tx>
          <spPr>
            <a:solidFill>
              <a:srgbClr val="E24B4A"/>
            </a:solidFill>
            <a:ln>
              <a:prstDash val="solid"/>
            </a:ln>
          </spPr>
          <cat>
            <numRef>
              <f>'Факторный анализ'!$L$20:$L$33</f>
            </numRef>
          </cat>
          <val>
            <numRef>
              <f>'Факторный анализ'!$O$20:$O$33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8</col>
      <colOff>0</colOff>
      <row>37</row>
      <rowOff>0</rowOff>
    </from>
    <ext cx="108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3" customWidth="1" min="4" max="4"/>
    <col width="10" customWidth="1" min="5" max="5"/>
    <col width="10" customWidth="1" min="6" max="6"/>
    <col width="10" customWidth="1" min="7" max="7"/>
    <col width="11" customWidth="1" min="8" max="8"/>
    <col width="34" customWidth="1" min="9" max="9"/>
    <col width="15" customWidth="1" min="10" max="10"/>
    <col width="30" customWidth="1" min="12" max="12"/>
    <col width="13" customWidth="1" min="13" max="13"/>
    <col width="13" customWidth="1" min="14" max="14"/>
    <col width="13" customWidth="1" min="15" max="15"/>
  </cols>
  <sheetData>
    <row r="1">
      <c r="A1" s="1" t="inlineStr">
        <is>
          <t>Факторный анализ прибыли — выберите два месяца в жёлтых ячейках</t>
        </is>
      </c>
    </row>
    <row r="2">
      <c r="A2" s="2" t="inlineStr">
        <is>
          <t>Демо-месяцы и свои данные — на листе «Месяцы». Всё ниже считается формулами.</t>
        </is>
      </c>
    </row>
    <row r="3">
      <c r="D3" s="3" t="inlineStr">
        <is>
          <t>Горизонтальный анализ</t>
        </is>
      </c>
      <c r="F3" s="3" t="inlineStr">
        <is>
          <t>Вертикальный анализ (= статья ÷ выручка)</t>
        </is>
      </c>
    </row>
    <row r="4">
      <c r="A4" s="4" t="inlineStr">
        <is>
          <t>Показатель</t>
        </is>
      </c>
      <c r="B4" s="4" t="inlineStr">
        <is>
          <t>Период 1</t>
        </is>
      </c>
      <c r="C4" s="4" t="inlineStr">
        <is>
          <t>Период 2</t>
        </is>
      </c>
      <c r="D4" s="4" t="inlineStr">
        <is>
          <t>Абсол, ₽</t>
        </is>
      </c>
      <c r="E4" s="4" t="inlineStr">
        <is>
          <t>Относ, %</t>
        </is>
      </c>
      <c r="F4" s="4" t="inlineStr">
        <is>
          <t>Верт. П1</t>
        </is>
      </c>
      <c r="G4" s="4" t="inlineStr">
        <is>
          <t>Верт. П2</t>
        </is>
      </c>
      <c r="H4" s="4" t="inlineStr">
        <is>
          <t>Δ п.п.</t>
        </is>
      </c>
    </row>
    <row r="5">
      <c r="A5" t="inlineStr">
        <is>
          <t>Название периода (выбор ▾)</t>
        </is>
      </c>
      <c r="B5" s="5" t="inlineStr">
        <is>
          <t>Февраль 2025</t>
        </is>
      </c>
      <c r="C5" s="5" t="inlineStr">
        <is>
          <t>Март 2025</t>
        </is>
      </c>
    </row>
    <row r="6">
      <c r="A6" t="inlineStr">
        <is>
          <t>Выручка − возвраты (без СПП)</t>
        </is>
      </c>
      <c r="B6" s="6">
        <f>INDEX('Месяцы'!$B$2:$H$12,ROW()-5,MATCH(B$5,'Месяцы'!$B$1:$H$1,0))</f>
        <v/>
      </c>
      <c r="C6" s="6">
        <f>INDEX('Месяцы'!$B$2:$H$12,ROW()-5,MATCH(C$5,'Месяцы'!$B$1:$H$1,0))</f>
        <v/>
      </c>
      <c r="D6" s="7">
        <f>C6-B6</f>
        <v/>
      </c>
      <c r="E6" s="8">
        <f>IFERROR(C6/B6-1,"—")</f>
        <v/>
      </c>
      <c r="F6" s="8">
        <f>IFERROR(B6/B$6,"—")</f>
        <v/>
      </c>
      <c r="G6" s="8">
        <f>IFERROR(C6/C$6,"—")</f>
        <v/>
      </c>
      <c r="H6" s="9">
        <f>IFERROR((C6/C$6-B6/B$6)*100,"—")</f>
        <v/>
      </c>
    </row>
    <row r="7">
      <c r="A7" t="inlineStr">
        <is>
          <t>Продажи, шт</t>
        </is>
      </c>
      <c r="B7" s="6">
        <f>INDEX('Месяцы'!$B$2:$H$12,ROW()-5,MATCH(B$5,'Месяцы'!$B$1:$H$1,0))</f>
        <v/>
      </c>
      <c r="C7" s="6">
        <f>INDEX('Месяцы'!$B$2:$H$12,ROW()-5,MATCH(C$5,'Месяцы'!$B$1:$H$1,0))</f>
        <v/>
      </c>
      <c r="D7" s="7">
        <f>C7-B7</f>
        <v/>
      </c>
      <c r="E7" s="8">
        <f>IFERROR(C7/B7-1,"—")</f>
        <v/>
      </c>
      <c r="F7" s="2" t="inlineStr">
        <is>
          <t>—</t>
        </is>
      </c>
      <c r="G7" s="2" t="inlineStr">
        <is>
          <t>—</t>
        </is>
      </c>
      <c r="H7" s="2" t="inlineStr">
        <is>
          <t>—</t>
        </is>
      </c>
    </row>
    <row r="8">
      <c r="A8" t="inlineStr">
        <is>
          <t>Себестоимость</t>
        </is>
      </c>
      <c r="B8" s="6">
        <f>INDEX('Месяцы'!$B$2:$H$12,ROW()-5,MATCH(B$5,'Месяцы'!$B$1:$H$1,0))</f>
        <v/>
      </c>
      <c r="C8" s="6">
        <f>INDEX('Месяцы'!$B$2:$H$12,ROW()-5,MATCH(C$5,'Месяцы'!$B$1:$H$1,0))</f>
        <v/>
      </c>
      <c r="D8" s="7">
        <f>C8-B8</f>
        <v/>
      </c>
      <c r="E8" s="8">
        <f>IFERROR(C8/B8-1,"—")</f>
        <v/>
      </c>
      <c r="F8" s="8">
        <f>IFERROR(B8/B$6,"—")</f>
        <v/>
      </c>
      <c r="G8" s="8">
        <f>IFERROR(C8/C$6,"—")</f>
        <v/>
      </c>
      <c r="H8" s="9">
        <f>IFERROR((C8/C$6-B8/B$6)*100,"—")</f>
        <v/>
      </c>
    </row>
    <row r="9">
      <c r="A9" t="inlineStr">
        <is>
          <t>Комиссия маркетплейса</t>
        </is>
      </c>
      <c r="B9" s="6">
        <f>INDEX('Месяцы'!$B$2:$H$12,ROW()-5,MATCH(B$5,'Месяцы'!$B$1:$H$1,0))</f>
        <v/>
      </c>
      <c r="C9" s="6">
        <f>INDEX('Месяцы'!$B$2:$H$12,ROW()-5,MATCH(C$5,'Месяцы'!$B$1:$H$1,0))</f>
        <v/>
      </c>
      <c r="D9" s="7">
        <f>C9-B9</f>
        <v/>
      </c>
      <c r="E9" s="8">
        <f>IFERROR(C9/B9-1,"—")</f>
        <v/>
      </c>
      <c r="F9" s="8">
        <f>IFERROR(B9/B$6,"—")</f>
        <v/>
      </c>
      <c r="G9" s="8">
        <f>IFERROR(C9/C$6,"—")</f>
        <v/>
      </c>
      <c r="H9" s="9">
        <f>IFERROR((C9/C$6-B9/B$6)*100,"—")</f>
        <v/>
      </c>
    </row>
    <row r="10">
      <c r="A10" t="inlineStr">
        <is>
          <t>Логистика маркетплейса</t>
        </is>
      </c>
      <c r="B10" s="6">
        <f>INDEX('Месяцы'!$B$2:$H$12,ROW()-5,MATCH(B$5,'Месяцы'!$B$1:$H$1,0))</f>
        <v/>
      </c>
      <c r="C10" s="6">
        <f>INDEX('Месяцы'!$B$2:$H$12,ROW()-5,MATCH(C$5,'Месяцы'!$B$1:$H$1,0))</f>
        <v/>
      </c>
      <c r="D10" s="7">
        <f>C10-B10</f>
        <v/>
      </c>
      <c r="E10" s="8">
        <f>IFERROR(C10/B10-1,"—")</f>
        <v/>
      </c>
      <c r="F10" s="8">
        <f>IFERROR(B10/B$6,"—")</f>
        <v/>
      </c>
      <c r="G10" s="8">
        <f>IFERROR(C10/C$6,"—")</f>
        <v/>
      </c>
      <c r="H10" s="9">
        <f>IFERROR((C10/C$6-B10/B$6)*100,"—")</f>
        <v/>
      </c>
    </row>
    <row r="11">
      <c r="A11" t="inlineStr">
        <is>
          <t>Эквайринг</t>
        </is>
      </c>
      <c r="B11" s="6">
        <f>INDEX('Месяцы'!$B$2:$H$12,ROW()-5,MATCH(B$5,'Месяцы'!$B$1:$H$1,0))</f>
        <v/>
      </c>
      <c r="C11" s="6">
        <f>INDEX('Месяцы'!$B$2:$H$12,ROW()-5,MATCH(C$5,'Месяцы'!$B$1:$H$1,0))</f>
        <v/>
      </c>
      <c r="D11" s="7">
        <f>C11-B11</f>
        <v/>
      </c>
      <c r="E11" s="8">
        <f>IFERROR(C11/B11-1,"—")</f>
        <v/>
      </c>
      <c r="F11" s="8">
        <f>IFERROR(B11/B$6,"—")</f>
        <v/>
      </c>
      <c r="G11" s="8">
        <f>IFERROR(C11/C$6,"—")</f>
        <v/>
      </c>
      <c r="H11" s="9">
        <f>IFERROR((C11/C$6-B11/B$6)*100,"—")</f>
        <v/>
      </c>
    </row>
    <row r="12">
      <c r="A12" t="inlineStr">
        <is>
          <t>Прочие пропорц. расходы</t>
        </is>
      </c>
      <c r="B12" s="6">
        <f>INDEX('Месяцы'!$B$2:$H$12,ROW()-5,MATCH(B$5,'Месяцы'!$B$1:$H$1,0))</f>
        <v/>
      </c>
      <c r="C12" s="6">
        <f>INDEX('Месяцы'!$B$2:$H$12,ROW()-5,MATCH(C$5,'Месяцы'!$B$1:$H$1,0))</f>
        <v/>
      </c>
      <c r="D12" s="7">
        <f>C12-B12</f>
        <v/>
      </c>
      <c r="E12" s="8">
        <f>IFERROR(C12/B12-1,"—")</f>
        <v/>
      </c>
      <c r="F12" s="8">
        <f>IFERROR(B12/B$6,"—")</f>
        <v/>
      </c>
      <c r="G12" s="8">
        <f>IFERROR(C12/C$6,"—")</f>
        <v/>
      </c>
      <c r="H12" s="9">
        <f>IFERROR((C12/C$6-B12/B$6)*100,"—")</f>
        <v/>
      </c>
    </row>
    <row r="13">
      <c r="A13" t="inlineStr">
        <is>
          <t>Налоги (СНО)</t>
        </is>
      </c>
      <c r="B13" s="6">
        <f>INDEX('Месяцы'!$B$2:$H$12,ROW()-5,MATCH(B$5,'Месяцы'!$B$1:$H$1,0))</f>
        <v/>
      </c>
      <c r="C13" s="6">
        <f>INDEX('Месяцы'!$B$2:$H$12,ROW()-5,MATCH(C$5,'Месяцы'!$B$1:$H$1,0))</f>
        <v/>
      </c>
      <c r="D13" s="7">
        <f>C13-B13</f>
        <v/>
      </c>
      <c r="E13" s="8">
        <f>IFERROR(C13/B13-1,"—")</f>
        <v/>
      </c>
      <c r="F13" s="8">
        <f>IFERROR(B13/B$6,"—")</f>
        <v/>
      </c>
      <c r="G13" s="8">
        <f>IFERROR(C13/C$6,"—")</f>
        <v/>
      </c>
      <c r="H13" s="9">
        <f>IFERROR((C13/C$6-B13/B$6)*100,"—")</f>
        <v/>
      </c>
    </row>
    <row r="14">
      <c r="A14" t="inlineStr">
        <is>
          <t>Реклама</t>
        </is>
      </c>
      <c r="B14" s="6">
        <f>INDEX('Месяцы'!$B$2:$H$12,ROW()-5,MATCH(B$5,'Месяцы'!$B$1:$H$1,0))</f>
        <v/>
      </c>
      <c r="C14" s="6">
        <f>INDEX('Месяцы'!$B$2:$H$12,ROW()-5,MATCH(C$5,'Месяцы'!$B$1:$H$1,0))</f>
        <v/>
      </c>
      <c r="D14" s="7">
        <f>C14-B14</f>
        <v/>
      </c>
      <c r="E14" s="8">
        <f>IFERROR(C14/B14-1,"—")</f>
        <v/>
      </c>
      <c r="F14" s="8">
        <f>IFERROR(B14/B$6,"—")</f>
        <v/>
      </c>
      <c r="G14" s="8">
        <f>IFERROR(C14/C$6,"—")</f>
        <v/>
      </c>
      <c r="H14" s="9">
        <f>IFERROR((C14/C$6-B14/B$6)*100,"—")</f>
        <v/>
      </c>
    </row>
    <row r="15">
      <c r="A15" t="inlineStr">
        <is>
          <t>Курсовая / корректировки</t>
        </is>
      </c>
      <c r="B15" s="6">
        <f>INDEX('Месяцы'!$B$2:$H$12,ROW()-5,MATCH(B$5,'Месяцы'!$B$1:$H$1,0))</f>
        <v/>
      </c>
      <c r="C15" s="6">
        <f>INDEX('Месяцы'!$B$2:$H$12,ROW()-5,MATCH(C$5,'Месяцы'!$B$1:$H$1,0))</f>
        <v/>
      </c>
      <c r="D15" s="7">
        <f>C15-B15</f>
        <v/>
      </c>
      <c r="E15" s="8">
        <f>IFERROR(C15/B15-1,"—")</f>
        <v/>
      </c>
      <c r="F15" s="8">
        <f>IFERROR(B15/B$6,"—")</f>
        <v/>
      </c>
      <c r="G15" s="8">
        <f>IFERROR(C15/C$6,"—")</f>
        <v/>
      </c>
      <c r="H15" s="9">
        <f>IFERROR((C15/C$6-B15/B$6)*100,"—")</f>
        <v/>
      </c>
    </row>
    <row r="16">
      <c r="A16" s="10" t="inlineStr">
        <is>
          <t>EBDA — прибыль (факт)</t>
        </is>
      </c>
      <c r="B16" s="11">
        <f>INDEX('Месяцы'!$B$2:$H$12,ROW()-5,MATCH(B$5,'Месяцы'!$B$1:$H$1,0))</f>
        <v/>
      </c>
      <c r="C16" s="11">
        <f>INDEX('Месяцы'!$B$2:$H$12,ROW()-5,MATCH(C$5,'Месяцы'!$B$1:$H$1,0))</f>
        <v/>
      </c>
      <c r="D16" s="12">
        <f>C16-B16</f>
        <v/>
      </c>
      <c r="E16" s="13">
        <f>IFERROR(C16/B16-1,"—")</f>
        <v/>
      </c>
      <c r="F16" s="13">
        <f>IFERROR(B16/B$6,"—")</f>
        <v/>
      </c>
      <c r="G16" s="13">
        <f>IFERROR(C16/C$6,"—")</f>
        <v/>
      </c>
      <c r="H16" s="14">
        <f>IFERROR((C16/C$6-B16/B$6)*100,"—")</f>
        <v/>
      </c>
    </row>
    <row r="19">
      <c r="I19" s="4" t="inlineStr">
        <is>
          <t>Мост прибыли (факторный анализ)</t>
        </is>
      </c>
      <c r="L19" s="4" t="inlineStr">
        <is>
          <t>Шаг</t>
        </is>
      </c>
      <c r="M19" s="4" t="inlineStr">
        <is>
          <t>База</t>
        </is>
      </c>
      <c r="N19" s="4" t="inlineStr">
        <is>
          <t>Рост</t>
        </is>
      </c>
      <c r="O19" s="4" t="inlineStr">
        <is>
          <t>Падение</t>
        </is>
      </c>
    </row>
    <row r="20">
      <c r="I20" s="3" t="inlineStr">
        <is>
          <t>Старт: период 1</t>
        </is>
      </c>
      <c r="J20" s="15">
        <f>B16</f>
        <v/>
      </c>
      <c r="L20">
        <f>I20</f>
        <v/>
      </c>
      <c r="M20" s="6" t="n">
        <v>0</v>
      </c>
      <c r="N20" s="6">
        <f>MAX(J20,0)</f>
        <v/>
      </c>
      <c r="O20" s="6">
        <f>MAX(-J20,0)</f>
        <v/>
      </c>
    </row>
    <row r="21">
      <c r="I21" t="inlineStr">
        <is>
          <t>Изменение объёмов продаж</t>
        </is>
      </c>
      <c r="J21" s="6">
        <f>(C7-B7)*(C6/C7)</f>
        <v/>
      </c>
      <c r="L21">
        <f>I21</f>
        <v/>
      </c>
      <c r="M21" s="6">
        <f>MIN(($J$20+SUM($J$21:J20)),($J$20+SUM($J$21:J20))+J21)</f>
        <v/>
      </c>
      <c r="N21" s="6">
        <f>MAX(J21,0)</f>
        <v/>
      </c>
      <c r="O21" s="6">
        <f>MAX(-J21,0)</f>
        <v/>
      </c>
    </row>
    <row r="22">
      <c r="I22" t="inlineStr">
        <is>
          <t>Изменение цены</t>
        </is>
      </c>
      <c r="J22" s="6">
        <f>((C6/C7)-(B6/B7))*B7</f>
        <v/>
      </c>
      <c r="L22">
        <f>I22</f>
        <v/>
      </c>
      <c r="M22" s="6">
        <f>MIN(($J$20+SUM($J$21:J21)),($J$20+SUM($J$21:J21))+J22)</f>
        <v/>
      </c>
      <c r="N22" s="6">
        <f>MAX(J22,0)</f>
        <v/>
      </c>
      <c r="O22" s="6">
        <f>MAX(-J22,0)</f>
        <v/>
      </c>
    </row>
    <row r="23">
      <c r="I23" t="inlineStr">
        <is>
          <t>Изменение себестоимости</t>
        </is>
      </c>
      <c r="J23" s="6">
        <f>C7*((C8/C7)-(B8/B7))</f>
        <v/>
      </c>
      <c r="L23">
        <f>I23</f>
        <v/>
      </c>
      <c r="M23" s="6">
        <f>MIN(($J$20+SUM($J$21:J22)),($J$20+SUM($J$21:J22))+J23)</f>
        <v/>
      </c>
      <c r="N23" s="6">
        <f>MAX(J23,0)</f>
        <v/>
      </c>
      <c r="O23" s="6">
        <f>MAX(-J23,0)</f>
        <v/>
      </c>
    </row>
    <row r="24">
      <c r="I24" t="inlineStr">
        <is>
          <t>Изменение комиссий МП</t>
        </is>
      </c>
      <c r="J24" s="6">
        <f>((C9/C6)-(B9/B6))*C6</f>
        <v/>
      </c>
      <c r="L24">
        <f>I24</f>
        <v/>
      </c>
      <c r="M24" s="6">
        <f>MIN(($J$20+SUM($J$21:J23)),($J$20+SUM($J$21:J23))+J24)</f>
        <v/>
      </c>
      <c r="N24" s="6">
        <f>MAX(J24,0)</f>
        <v/>
      </c>
      <c r="O24" s="6">
        <f>MAX(-J24,0)</f>
        <v/>
      </c>
    </row>
    <row r="25">
      <c r="I25" t="inlineStr">
        <is>
          <t>Изменение логистики МП</t>
        </is>
      </c>
      <c r="J25" s="6">
        <f>((C10/C6)-(B10/B6))*C6</f>
        <v/>
      </c>
      <c r="L25">
        <f>I25</f>
        <v/>
      </c>
      <c r="M25" s="6">
        <f>MIN(($J$20+SUM($J$21:J24)),($J$20+SUM($J$21:J24))+J25)</f>
        <v/>
      </c>
      <c r="N25" s="6">
        <f>MAX(J25,0)</f>
        <v/>
      </c>
      <c r="O25" s="6">
        <f>MAX(-J25,0)</f>
        <v/>
      </c>
    </row>
    <row r="26">
      <c r="I26" t="inlineStr">
        <is>
          <t>Изменение эквайринга</t>
        </is>
      </c>
      <c r="J26" s="6">
        <f>((C11/C6)-(B11/B6))*C6</f>
        <v/>
      </c>
      <c r="L26">
        <f>I26</f>
        <v/>
      </c>
      <c r="M26" s="6">
        <f>MIN(($J$20+SUM($J$21:J25)),($J$20+SUM($J$21:J25))+J26)</f>
        <v/>
      </c>
      <c r="N26" s="6">
        <f>MAX(J26,0)</f>
        <v/>
      </c>
      <c r="O26" s="6">
        <f>MAX(-J26,0)</f>
        <v/>
      </c>
    </row>
    <row r="27">
      <c r="I27" t="inlineStr">
        <is>
          <t>Прочие изменения расходов</t>
        </is>
      </c>
      <c r="J27" s="6">
        <f>((C12/C6)-(B12/B6))*C6</f>
        <v/>
      </c>
      <c r="L27">
        <f>I27</f>
        <v/>
      </c>
      <c r="M27" s="6">
        <f>MIN(($J$20+SUM($J$21:J26)),($J$20+SUM($J$21:J26))+J27)</f>
        <v/>
      </c>
      <c r="N27" s="6">
        <f>MAX(J27,0)</f>
        <v/>
      </c>
      <c r="O27" s="6">
        <f>MAX(-J27,0)</f>
        <v/>
      </c>
    </row>
    <row r="28">
      <c r="I28" t="inlineStr">
        <is>
          <t>Изменения налогов (СНО)</t>
        </is>
      </c>
      <c r="J28" s="6">
        <f>((C13/C6)-(B13/B6))*C6</f>
        <v/>
      </c>
      <c r="L28">
        <f>I28</f>
        <v/>
      </c>
      <c r="M28" s="6">
        <f>MIN(($J$20+SUM($J$21:J27)),($J$20+SUM($J$21:J27))+J28)</f>
        <v/>
      </c>
      <c r="N28" s="6">
        <f>MAX(J28,0)</f>
        <v/>
      </c>
      <c r="O28" s="6">
        <f>MAX(-J28,0)</f>
        <v/>
      </c>
    </row>
    <row r="29">
      <c r="I29" t="inlineStr">
        <is>
          <t>Изменения рекламы</t>
        </is>
      </c>
      <c r="J29" s="6">
        <f>((C14/C6)-(B14/B6))*C6</f>
        <v/>
      </c>
      <c r="L29">
        <f>I29</f>
        <v/>
      </c>
      <c r="M29" s="6">
        <f>MIN(($J$20+SUM($J$21:J28)),($J$20+SUM($J$21:J28))+J29)</f>
        <v/>
      </c>
      <c r="N29" s="6">
        <f>MAX(J29,0)</f>
        <v/>
      </c>
      <c r="O29" s="6">
        <f>MAX(-J29,0)</f>
        <v/>
      </c>
    </row>
    <row r="30">
      <c r="I30" t="inlineStr">
        <is>
          <t>Курсовая разница</t>
        </is>
      </c>
      <c r="J30" s="6">
        <f>C15-B15</f>
        <v/>
      </c>
      <c r="L30">
        <f>I30</f>
        <v/>
      </c>
      <c r="M30" s="6">
        <f>MIN(($J$20+SUM($J$21:J29)),($J$20+SUM($J$21:J29))+J30)</f>
        <v/>
      </c>
      <c r="N30" s="6">
        <f>MAX(J30,0)</f>
        <v/>
      </c>
      <c r="O30" s="6">
        <f>MAX(-J30,0)</f>
        <v/>
      </c>
    </row>
    <row r="31">
      <c r="I31" t="inlineStr">
        <is>
          <t>Сумма пропорциональных изменений</t>
        </is>
      </c>
      <c r="J31" s="6">
        <f>((C8-B8)-J23)+(((C9-B9)+(C10-B10)+(C11-B11)+(C12-B12))-(J24+J25+J26+J27))+((C13-B13)-J28)+((C14-B14)-J29)</f>
        <v/>
      </c>
      <c r="L31">
        <f>I31</f>
        <v/>
      </c>
      <c r="M31" s="6">
        <f>MIN(($J$20+SUM($J$21:J30)),($J$20+SUM($J$21:J30))+J31)</f>
        <v/>
      </c>
      <c r="N31" s="6">
        <f>MAX(J31,0)</f>
        <v/>
      </c>
      <c r="O31" s="6">
        <f>MAX(-J31,0)</f>
        <v/>
      </c>
    </row>
    <row r="32">
      <c r="I32" t="inlineStr">
        <is>
          <t>Прочие факторы бизнеса</t>
        </is>
      </c>
      <c r="J32" s="6">
        <f>C16-B16-SUM(J21:J31)</f>
        <v/>
      </c>
      <c r="L32">
        <f>I32</f>
        <v/>
      </c>
      <c r="M32" s="6">
        <f>MIN(($J$20+SUM($J$21:J31)),($J$20+SUM($J$21:J31))+J32)</f>
        <v/>
      </c>
      <c r="N32" s="6">
        <f>MAX(J32,0)</f>
        <v/>
      </c>
      <c r="O32" s="6">
        <f>MAX(-J32,0)</f>
        <v/>
      </c>
    </row>
    <row r="33">
      <c r="I33" s="3" t="inlineStr">
        <is>
          <t>Финиш: период 2</t>
        </is>
      </c>
      <c r="J33" s="15">
        <f>C16</f>
        <v/>
      </c>
      <c r="L33">
        <f>I33</f>
        <v/>
      </c>
      <c r="M33" s="6" t="n">
        <v>0</v>
      </c>
      <c r="N33" s="6">
        <f>MAX(J33,0)</f>
        <v/>
      </c>
      <c r="O33" s="6">
        <f>MAX(-J33,0)</f>
        <v/>
      </c>
    </row>
    <row r="35">
      <c r="I35" s="3" t="inlineStr">
        <is>
          <t>Проверка (= период 2):</t>
        </is>
      </c>
      <c r="J35" s="15">
        <f>J20+SUM(J21:J32)</f>
        <v/>
      </c>
    </row>
  </sheetData>
  <dataValidations count="1">
    <dataValidation sqref="B5 C5" showDropDown="0" showInputMessage="0" showErrorMessage="0" allowBlank="0" type="list">
      <formula1>'Месяцы'!$B$1:$H$1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>
      <c r="A1" s="4" t="inlineStr">
        <is>
          <t>Показатель</t>
        </is>
      </c>
      <c r="B1" s="4" t="inlineStr">
        <is>
          <t>Февраль 2025</t>
        </is>
      </c>
      <c r="C1" s="4" t="inlineStr">
        <is>
          <t>Март 2025</t>
        </is>
      </c>
      <c r="D1" s="4" t="inlineStr">
        <is>
          <t>Апрель 2025</t>
        </is>
      </c>
      <c r="E1" s="4" t="inlineStr">
        <is>
          <t>Май 2025</t>
        </is>
      </c>
      <c r="F1" s="4" t="inlineStr">
        <is>
          <t>Июнь 2025</t>
        </is>
      </c>
      <c r="G1" s="5" t="inlineStr">
        <is>
          <t>Свой месяц 1</t>
        </is>
      </c>
      <c r="H1" s="5" t="inlineStr">
        <is>
          <t>Свой месяц 2</t>
        </is>
      </c>
    </row>
    <row r="2">
      <c r="A2" t="inlineStr">
        <is>
          <t>Выручка − возвраты (без СПП)</t>
        </is>
      </c>
      <c r="B2" s="6" t="n">
        <v>23472216.8</v>
      </c>
      <c r="C2" s="6" t="n">
        <v>28517135.67</v>
      </c>
      <c r="D2" s="6" t="n">
        <v>27852707.76</v>
      </c>
      <c r="E2" s="6" t="n">
        <v>20938377.05</v>
      </c>
      <c r="F2" s="6" t="n">
        <v>25193764.64</v>
      </c>
      <c r="G2" s="16" t="n"/>
      <c r="H2" s="16" t="n"/>
    </row>
    <row r="3">
      <c r="A3" t="inlineStr">
        <is>
          <t>Продажи, шт</t>
        </is>
      </c>
      <c r="B3" s="6" t="n">
        <v>4927.24</v>
      </c>
      <c r="C3" s="6" t="n">
        <v>5781.63</v>
      </c>
      <c r="D3" s="6" t="n">
        <v>5648.17</v>
      </c>
      <c r="E3" s="6" t="n">
        <v>4237.62</v>
      </c>
      <c r="F3" s="6" t="n">
        <v>5087.45</v>
      </c>
      <c r="G3" s="16" t="n"/>
      <c r="H3" s="16" t="n"/>
    </row>
    <row r="4">
      <c r="A4" t="inlineStr">
        <is>
          <t>Себестоимость</t>
        </is>
      </c>
      <c r="B4" s="6" t="n">
        <v>-7221414.83</v>
      </c>
      <c r="C4" s="6" t="n">
        <v>-8125242.43</v>
      </c>
      <c r="D4" s="6" t="n">
        <v>-7949912.24</v>
      </c>
      <c r="E4" s="6" t="n">
        <v>-5974323.8</v>
      </c>
      <c r="F4" s="6" t="n">
        <v>-7129348.93</v>
      </c>
      <c r="G4" s="16" t="n"/>
      <c r="H4" s="16" t="n"/>
    </row>
    <row r="5">
      <c r="A5" t="inlineStr">
        <is>
          <t>Комиссия маркетплейса</t>
        </is>
      </c>
      <c r="B5" s="6" t="n">
        <v>-5085800.79</v>
      </c>
      <c r="C5" s="6" t="n">
        <v>-6297600.76</v>
      </c>
      <c r="D5" s="6" t="n">
        <v>-7542513.26</v>
      </c>
      <c r="E5" s="6" t="n">
        <v>-5670112.51</v>
      </c>
      <c r="F5" s="6" t="n">
        <v>-6822471.46</v>
      </c>
      <c r="G5" s="16" t="n"/>
      <c r="H5" s="16" t="n"/>
    </row>
    <row r="6">
      <c r="A6" t="inlineStr">
        <is>
          <t>Логистика маркетплейса</t>
        </is>
      </c>
      <c r="B6" s="6" t="n">
        <v>-3077172.45</v>
      </c>
      <c r="C6" s="6" t="n">
        <v>-3860180.78</v>
      </c>
      <c r="D6" s="6" t="n">
        <v>-3760115.55</v>
      </c>
      <c r="E6" s="6" t="n">
        <v>-2826680.9</v>
      </c>
      <c r="F6" s="6" t="n">
        <v>-3224801.87</v>
      </c>
      <c r="G6" s="16" t="n"/>
      <c r="H6" s="16" t="n"/>
    </row>
    <row r="7">
      <c r="A7" t="inlineStr">
        <is>
          <t>Эквайринг</t>
        </is>
      </c>
      <c r="B7" s="6" t="n">
        <v>-278794.47</v>
      </c>
      <c r="C7" s="6" t="n">
        <v>-371812.4</v>
      </c>
      <c r="D7" s="6" t="n">
        <v>-363199.31</v>
      </c>
      <c r="E7" s="6" t="n">
        <v>-586274.5600000001</v>
      </c>
      <c r="F7" s="6" t="n">
        <v>-705425.41</v>
      </c>
      <c r="G7" s="16" t="n"/>
      <c r="H7" s="16" t="n"/>
    </row>
    <row r="8">
      <c r="A8" t="inlineStr">
        <is>
          <t>Прочие пропорц. расходы</t>
        </is>
      </c>
      <c r="B8" s="6" t="n">
        <v>-218212.13</v>
      </c>
      <c r="C8" s="6" t="n">
        <v>-147593.45</v>
      </c>
      <c r="D8" s="6" t="n">
        <v>-151246.18</v>
      </c>
      <c r="E8" s="6" t="n">
        <v>-141518.22</v>
      </c>
      <c r="F8" s="6" t="n">
        <v>-156733.9</v>
      </c>
      <c r="G8" s="16" t="n"/>
      <c r="H8" s="16" t="n"/>
    </row>
    <row r="9">
      <c r="A9" t="inlineStr">
        <is>
          <t>Налоги (СНО)</t>
        </is>
      </c>
      <c r="B9" s="6" t="n">
        <v>-1372777.07</v>
      </c>
      <c r="C9" s="6" t="n">
        <v>-1889728.84</v>
      </c>
      <c r="D9" s="6" t="n">
        <v>-1838278.71</v>
      </c>
      <c r="E9" s="6" t="n">
        <v>-1381932.89</v>
      </c>
      <c r="F9" s="6" t="n">
        <v>-1662788.47</v>
      </c>
      <c r="G9" s="16" t="n"/>
      <c r="H9" s="16" t="n"/>
    </row>
    <row r="10">
      <c r="A10" t="inlineStr">
        <is>
          <t>Реклама</t>
        </is>
      </c>
      <c r="B10" s="6" t="n">
        <v>-1656082.66</v>
      </c>
      <c r="C10" s="6" t="n">
        <v>-2112180.73</v>
      </c>
      <c r="D10" s="6" t="n">
        <v>-2047174.02</v>
      </c>
      <c r="E10" s="6" t="n">
        <v>-1595504.33</v>
      </c>
      <c r="F10" s="6" t="n">
        <v>-1884493.6</v>
      </c>
      <c r="G10" s="16" t="n"/>
      <c r="H10" s="16" t="n"/>
    </row>
    <row r="11">
      <c r="A11" t="inlineStr">
        <is>
          <t>Курсовая / корректировки</t>
        </is>
      </c>
      <c r="B11" s="6" t="n">
        <v>79415.31</v>
      </c>
      <c r="C11" s="6" t="n">
        <v>844689.48</v>
      </c>
      <c r="D11" s="6" t="n">
        <v>152384.15</v>
      </c>
      <c r="E11" s="6" t="n">
        <v>81213.44</v>
      </c>
      <c r="F11" s="6" t="n">
        <v>61542.28</v>
      </c>
      <c r="G11" s="16" t="n"/>
      <c r="H11" s="16" t="n"/>
    </row>
    <row r="12">
      <c r="A12" t="inlineStr">
        <is>
          <t>EBDA — прибыль (факт)</t>
        </is>
      </c>
      <c r="B12" s="6" t="n">
        <v>2448413.36</v>
      </c>
      <c r="C12" s="6" t="n">
        <v>4643967.07</v>
      </c>
      <c r="D12" s="6" t="n">
        <v>2348140.31</v>
      </c>
      <c r="E12" s="6" t="n">
        <v>890034.52</v>
      </c>
      <c r="F12" s="6" t="n">
        <v>1620592.16</v>
      </c>
      <c r="G12" s="16" t="n"/>
      <c r="H12" s="16" t="n"/>
    </row>
    <row r="14">
      <c r="A14" s="2" t="inlineStr">
        <is>
          <t>Демо: февраль/март — реальный бизнес; апрель — комиссия +5 п.п.; май — эквайринг +1,5 п.п. при падении продаж; июнь — логистика −0,7 п.п. при росте продаж.</t>
        </is>
      </c>
    </row>
    <row r="15">
      <c r="A15" s="2" t="inlineStr">
        <is>
          <t>Свои данные вносите в жёлтые колонки (можно переименовать заголовки) — и выбирайте их на листе «Факторный анализ».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2026-08-31T19:39:46Z</dcterms:created>
  <dcterms:modified xsi:type="dcterms:W3CDTF">2026-08-31T19:39:46Z</dcterms:modified>
</cp:coreProperties>
</file>